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06F0F503-A87E-4F45-9A2C-B33F65763EB6}" xr6:coauthVersionLast="47" xr6:coauthVersionMax="47" xr10:uidLastSave="{00000000-0000-0000-0000-000000000000}"/>
  <bookViews>
    <workbookView xWindow="-120" yWindow="-120" windowWidth="20730" windowHeight="11160" xr2:uid="{D8C368B4-4F6D-4200-BCB7-2D41B9474EEB}"/>
  </bookViews>
  <sheets>
    <sheet name="Saturda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2" i="1" l="1"/>
  <c r="B62" i="1"/>
  <c r="A62" i="1"/>
  <c r="S61" i="1"/>
  <c r="B61" i="1"/>
  <c r="S59" i="1"/>
  <c r="B59" i="1"/>
  <c r="A59" i="1"/>
  <c r="S57" i="1"/>
  <c r="B57" i="1"/>
  <c r="A57" i="1"/>
  <c r="S55" i="1"/>
  <c r="B55" i="1"/>
  <c r="A55" i="1"/>
  <c r="S54" i="1"/>
  <c r="B54" i="1"/>
  <c r="A54" i="1"/>
  <c r="S52" i="1"/>
  <c r="B52" i="1"/>
  <c r="A52" i="1"/>
  <c r="S51" i="1"/>
  <c r="S50" i="1"/>
  <c r="B50" i="1"/>
  <c r="A50" i="1"/>
  <c r="S49" i="1"/>
  <c r="B49" i="1"/>
  <c r="A49" i="1"/>
  <c r="S48" i="1"/>
  <c r="S47" i="1"/>
  <c r="B47" i="1"/>
  <c r="A47" i="1"/>
  <c r="S46" i="1"/>
  <c r="B46" i="1"/>
  <c r="A46" i="1"/>
  <c r="S45" i="1"/>
  <c r="B45" i="1"/>
  <c r="A45" i="1"/>
  <c r="S44" i="1"/>
  <c r="S42" i="1"/>
  <c r="B42" i="1"/>
  <c r="A42" i="1"/>
  <c r="S41" i="1"/>
  <c r="B41" i="1"/>
  <c r="A41" i="1"/>
  <c r="S40" i="1"/>
  <c r="B40" i="1"/>
  <c r="A40" i="1"/>
  <c r="S38" i="1"/>
  <c r="S37" i="1"/>
  <c r="S36" i="1"/>
  <c r="B36" i="1"/>
  <c r="A36" i="1"/>
  <c r="S35" i="1"/>
  <c r="B35" i="1"/>
  <c r="A35" i="1"/>
  <c r="S34" i="1"/>
  <c r="S33" i="1"/>
  <c r="B33" i="1"/>
  <c r="A33" i="1"/>
  <c r="S32" i="1"/>
  <c r="B32" i="1"/>
  <c r="S30" i="1"/>
  <c r="B30" i="1"/>
  <c r="A30" i="1"/>
  <c r="S29" i="1"/>
  <c r="B29" i="1"/>
  <c r="A29" i="1"/>
  <c r="S28" i="1"/>
  <c r="B28" i="1"/>
  <c r="A28" i="1"/>
  <c r="S27" i="1"/>
  <c r="B27" i="1"/>
  <c r="A27" i="1"/>
  <c r="S26" i="1"/>
  <c r="B26" i="1"/>
  <c r="A26" i="1"/>
  <c r="B24" i="1"/>
  <c r="A24" i="1"/>
  <c r="S23" i="1"/>
  <c r="B23" i="1"/>
  <c r="A23" i="1"/>
  <c r="S22" i="1"/>
  <c r="B22" i="1"/>
  <c r="A22" i="1"/>
  <c r="S21" i="1"/>
  <c r="B21" i="1"/>
  <c r="A21" i="1"/>
  <c r="S20" i="1"/>
  <c r="B20" i="1"/>
  <c r="A20" i="1"/>
  <c r="S19" i="1"/>
  <c r="B19" i="1"/>
  <c r="A19" i="1"/>
  <c r="S18" i="1"/>
  <c r="S16" i="1"/>
  <c r="S15" i="1"/>
  <c r="S14" i="1"/>
  <c r="S13" i="1"/>
  <c r="B13" i="1"/>
  <c r="A13" i="1"/>
  <c r="S12" i="1"/>
  <c r="B12" i="1"/>
  <c r="A12" i="1"/>
  <c r="S11" i="1"/>
  <c r="B11" i="1"/>
  <c r="A11" i="1"/>
  <c r="S10" i="1"/>
  <c r="B10" i="1"/>
  <c r="A10" i="1"/>
  <c r="S8" i="1"/>
  <c r="B8" i="1"/>
  <c r="A8" i="1"/>
</calcChain>
</file>

<file path=xl/sharedStrings.xml><?xml version="1.0" encoding="utf-8"?>
<sst xmlns="http://schemas.openxmlformats.org/spreadsheetml/2006/main" count="262" uniqueCount="161">
  <si>
    <t>Waltham Chase Trials MCC</t>
  </si>
  <si>
    <t>Results: Summer Series Round 2</t>
  </si>
  <si>
    <t>Saturday 4th June 2022 at Kewlake Lane, Cadnam.Permit ACU63145</t>
  </si>
  <si>
    <t>No.</t>
  </si>
  <si>
    <t>ACU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</si>
  <si>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</si>
  <si>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</si>
  <si>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</si>
  <si>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</si>
  <si>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</si>
  <si>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</si>
  <si>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</si>
  <si>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</si>
  <si>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</si>
  <si>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</si>
  <si>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</si>
  <si>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</si>
  <si>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</si>
  <si>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</si>
  <si>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</si>
  <si>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</si>
  <si>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</t>
  </si>
  <si>
    <t>Points</t>
  </si>
  <si>
    <t>Hazel</t>
  </si>
  <si>
    <t>Parker</t>
  </si>
  <si>
    <t xml:space="preserve">Adult E </t>
  </si>
  <si>
    <t>Oset 24R</t>
  </si>
  <si>
    <t>1st</t>
  </si>
  <si>
    <t>Paul</t>
  </si>
  <si>
    <t>Garland</t>
  </si>
  <si>
    <t>Clubman</t>
  </si>
  <si>
    <t>Vertigo DL 250</t>
  </si>
  <si>
    <t>Mark</t>
  </si>
  <si>
    <t>Owen</t>
  </si>
  <si>
    <t>Gas Gas 370</t>
  </si>
  <si>
    <t>2nd</t>
  </si>
  <si>
    <t>Reynard</t>
  </si>
  <si>
    <t>Norris</t>
  </si>
  <si>
    <t>Beta Evo 250</t>
  </si>
  <si>
    <t>3rd</t>
  </si>
  <si>
    <t>Matthew</t>
  </si>
  <si>
    <t>Rowden</t>
  </si>
  <si>
    <t>Sherco ST 250 Factory</t>
  </si>
  <si>
    <t>4th</t>
  </si>
  <si>
    <t>Lewis</t>
  </si>
  <si>
    <t>Johnstone</t>
  </si>
  <si>
    <t>Gas Gas TXT Pro 250</t>
  </si>
  <si>
    <t>5th</t>
  </si>
  <si>
    <t>Jack</t>
  </si>
  <si>
    <t>Bryant</t>
  </si>
  <si>
    <t>Sherco</t>
  </si>
  <si>
    <t>6th</t>
  </si>
  <si>
    <t xml:space="preserve">Dillon </t>
  </si>
  <si>
    <t>Earle</t>
  </si>
  <si>
    <t>TRS</t>
  </si>
  <si>
    <t>7th</t>
  </si>
  <si>
    <t>Terry</t>
  </si>
  <si>
    <t>Ryalls</t>
  </si>
  <si>
    <t xml:space="preserve">Novice </t>
  </si>
  <si>
    <t>Gas Gas 125</t>
  </si>
  <si>
    <t>Lloyd</t>
  </si>
  <si>
    <t>James</t>
  </si>
  <si>
    <t>Honda 4RT</t>
  </si>
  <si>
    <t>John</t>
  </si>
  <si>
    <t>Hiscock</t>
  </si>
  <si>
    <t>Yamaha TY 175</t>
  </si>
  <si>
    <t>Christopher</t>
  </si>
  <si>
    <t>Youens</t>
  </si>
  <si>
    <t>Philip</t>
  </si>
  <si>
    <t>Whitlock</t>
  </si>
  <si>
    <t>Gas Gas TXT 250</t>
  </si>
  <si>
    <t>Jon</t>
  </si>
  <si>
    <t>Hunter</t>
  </si>
  <si>
    <t>Beta Evo 200</t>
  </si>
  <si>
    <t>Shaun</t>
  </si>
  <si>
    <t>Isaac</t>
  </si>
  <si>
    <t>Beta 250</t>
  </si>
  <si>
    <t>DNF</t>
  </si>
  <si>
    <t>Jim</t>
  </si>
  <si>
    <t>Gray</t>
  </si>
  <si>
    <t xml:space="preserve">Pre-65 D </t>
  </si>
  <si>
    <t>Ariel 500 Rigid</t>
  </si>
  <si>
    <t>George</t>
  </si>
  <si>
    <t>Greenland</t>
  </si>
  <si>
    <t>BSA Bantam 175</t>
  </si>
  <si>
    <t>Robert</t>
  </si>
  <si>
    <t>Hartwell</t>
  </si>
  <si>
    <t>Francis Barnett Falcon</t>
  </si>
  <si>
    <t>Andy</t>
  </si>
  <si>
    <t>Sims</t>
  </si>
  <si>
    <t>Greeves Scottish</t>
  </si>
  <si>
    <t>Jonathan</t>
  </si>
  <si>
    <t>Robinson</t>
  </si>
  <si>
    <t>BSA Gold Star 350</t>
  </si>
  <si>
    <t>Chris</t>
  </si>
  <si>
    <t>Wiseman</t>
  </si>
  <si>
    <t xml:space="preserve">Sportsman </t>
  </si>
  <si>
    <t>Gas Gas 300</t>
  </si>
  <si>
    <t>Miles</t>
  </si>
  <si>
    <t>Emily</t>
  </si>
  <si>
    <t>Page</t>
  </si>
  <si>
    <t>Sportsman</t>
  </si>
  <si>
    <t>Montesa 260</t>
  </si>
  <si>
    <t>Nick</t>
  </si>
  <si>
    <t>Fox</t>
  </si>
  <si>
    <t>Sherco Factory ST 250</t>
  </si>
  <si>
    <t>Vince</t>
  </si>
  <si>
    <t>Hurst</t>
  </si>
  <si>
    <t>Electric Motion Race</t>
  </si>
  <si>
    <t>Sam</t>
  </si>
  <si>
    <t>Webb</t>
  </si>
  <si>
    <t>Sherco 250</t>
  </si>
  <si>
    <t xml:space="preserve">Damion </t>
  </si>
  <si>
    <t xml:space="preserve">Geoff </t>
  </si>
  <si>
    <t>Twin Shock D</t>
  </si>
  <si>
    <t>Fantic 156</t>
  </si>
  <si>
    <t>Titcombe</t>
  </si>
  <si>
    <t>Honda TLM 50</t>
  </si>
  <si>
    <t>Sean</t>
  </si>
  <si>
    <t>Keenan</t>
  </si>
  <si>
    <t>Please Confirm</t>
  </si>
  <si>
    <t>Parry-Norton</t>
  </si>
  <si>
    <t>Veteran</t>
  </si>
  <si>
    <t>Brian</t>
  </si>
  <si>
    <t>Trevor</t>
  </si>
  <si>
    <t>Gatrell</t>
  </si>
  <si>
    <t>Sherco 300</t>
  </si>
  <si>
    <t>Clive</t>
  </si>
  <si>
    <t>Wilson</t>
  </si>
  <si>
    <t>Montesa 315R</t>
  </si>
  <si>
    <t>Ivan</t>
  </si>
  <si>
    <t>Stainsforth</t>
  </si>
  <si>
    <t>Honda 300</t>
  </si>
  <si>
    <t>Barry</t>
  </si>
  <si>
    <t>Hickman</t>
  </si>
  <si>
    <t>Yamaha 250</t>
  </si>
  <si>
    <t>Ronnie</t>
  </si>
  <si>
    <t>Allen</t>
  </si>
  <si>
    <t>Andrew</t>
  </si>
  <si>
    <t>8th</t>
  </si>
  <si>
    <t>Furmage</t>
  </si>
  <si>
    <t>Vertigo 300</t>
  </si>
  <si>
    <t>9th</t>
  </si>
  <si>
    <t>David</t>
  </si>
  <si>
    <t xml:space="preserve">Youth C </t>
  </si>
  <si>
    <t>Ollie</t>
  </si>
  <si>
    <t>Barr</t>
  </si>
  <si>
    <t>Youth C</t>
  </si>
  <si>
    <t>TRS 125</t>
  </si>
  <si>
    <t>Billy</t>
  </si>
  <si>
    <t>Guilford</t>
  </si>
  <si>
    <t>Youth C (Electric)</t>
  </si>
  <si>
    <t>Oset 20</t>
  </si>
  <si>
    <t>Rory</t>
  </si>
  <si>
    <t>Bennett</t>
  </si>
  <si>
    <t>Youth D</t>
  </si>
  <si>
    <t>Beta Evo 80</t>
  </si>
  <si>
    <t>Finley</t>
  </si>
  <si>
    <t>Youth D (Electric)</t>
  </si>
  <si>
    <t>Oset</t>
  </si>
  <si>
    <t>Dexter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</si>
</sst>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1EB43-B240-4454-8772-FA1359BDF379}">
  <dimension ref="A1:BW62"/>
  <sheetViews>
    <sheetView tabSelected="1" workbookViewId="0">
      <selection activeCell="A4" sqref="A4"/>
    </sheetView>
  </sheetViews>
  <sheetFormatPr defaultRowHeight="15" x14ac:dyDescent="0.25"/>
  <cols>
    <col min="1" max="1" width="8.140625" style="1" customWidth="1"/>
    <col min="2" max="2" width="9.140625" style="1"/>
    <col min="3" max="3" width="13.5703125" customWidth="1"/>
    <col min="4" max="4" width="14" customWidth="1"/>
    <col min="5" max="5" width="19.28515625" customWidth="1"/>
    <col min="6" max="6" width="25.5703125" customWidth="1"/>
    <col min="7" max="21" width="6.7109375" style="1" customWidth="1"/>
  </cols>
  <sheetData>
    <row r="1" spans="1:75" ht="15.75" x14ac:dyDescent="0.25">
      <c r="A1" s="14" t="s">
        <v>0</v>
      </c>
      <c r="B1" s="14"/>
      <c r="C1" s="14"/>
      <c r="D1" s="14"/>
      <c r="E1" s="14"/>
      <c r="F1" s="14"/>
    </row>
    <row r="2" spans="1:75" ht="15.75" x14ac:dyDescent="0.25">
      <c r="A2" s="2"/>
      <c r="B2" s="2"/>
      <c r="C2" s="3"/>
      <c r="D2" s="3"/>
      <c r="E2" s="3"/>
      <c r="F2" s="3"/>
    </row>
    <row r="3" spans="1:75" ht="15.75" x14ac:dyDescent="0.25">
      <c r="A3" s="14" t="s">
        <v>1</v>
      </c>
      <c r="B3" s="14"/>
      <c r="C3" s="14"/>
      <c r="D3" s="14"/>
      <c r="E3" s="14"/>
      <c r="F3" s="14"/>
    </row>
    <row r="4" spans="1:75" ht="15.75" x14ac:dyDescent="0.25">
      <c r="A4" s="2"/>
      <c r="B4" s="2"/>
      <c r="C4" s="3"/>
      <c r="D4" s="3"/>
      <c r="E4" s="3"/>
      <c r="F4" s="3"/>
    </row>
    <row r="5" spans="1:75" ht="15.75" x14ac:dyDescent="0.25">
      <c r="A5" s="14" t="s">
        <v>2</v>
      </c>
      <c r="B5" s="14"/>
      <c r="C5" s="14"/>
      <c r="D5" s="14"/>
      <c r="E5" s="14"/>
      <c r="F5" s="14"/>
    </row>
    <row r="7" spans="1:75" s="6" customFormat="1" x14ac:dyDescent="0.25">
      <c r="A7" s="4" t="s">
        <v>3</v>
      </c>
      <c r="B7" s="4" t="s">
        <v>4</v>
      </c>
      <c r="C7" s="15" t="s">
        <v>5</v>
      </c>
      <c r="D7" s="15"/>
      <c r="E7" s="5" t="s">
        <v>6</v>
      </c>
      <c r="F7" s="5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  <c r="R7" s="4" t="s">
        <v>19</v>
      </c>
      <c r="S7" s="4" t="s">
        <v>20</v>
      </c>
      <c r="T7" s="4" t="s">
        <v>21</v>
      </c>
      <c r="U7" s="4" t="s">
        <v>22</v>
      </c>
    </row>
    <row r="8" spans="1:75" s="10" customFormat="1" x14ac:dyDescent="0.25">
      <c r="A8" s="7" t="str">
        <f>("31")</f>
        <v>31</v>
      </c>
      <c r="B8" s="7" t="str">
        <f>("208008")</f>
        <v>208008</v>
      </c>
      <c r="C8" s="8" t="s">
        <v>23</v>
      </c>
      <c r="D8" s="8" t="s">
        <v>24</v>
      </c>
      <c r="E8" s="8" t="s">
        <v>25</v>
      </c>
      <c r="F8" s="8" t="s">
        <v>26</v>
      </c>
      <c r="G8" s="9">
        <v>0</v>
      </c>
      <c r="H8" s="9">
        <v>7</v>
      </c>
      <c r="I8" s="9">
        <v>1</v>
      </c>
      <c r="J8" s="9">
        <v>5</v>
      </c>
      <c r="K8" s="9">
        <v>4</v>
      </c>
      <c r="L8" s="9">
        <v>3</v>
      </c>
      <c r="M8" s="9">
        <v>2</v>
      </c>
      <c r="N8" s="9">
        <v>6</v>
      </c>
      <c r="O8" s="9">
        <v>1</v>
      </c>
      <c r="P8" s="9">
        <v>0</v>
      </c>
      <c r="Q8" s="9">
        <v>7</v>
      </c>
      <c r="R8" s="9">
        <v>0</v>
      </c>
      <c r="S8" s="9">
        <f>SUM(G8:R8)</f>
        <v>36</v>
      </c>
      <c r="T8" s="9" t="s">
        <v>27</v>
      </c>
      <c r="U8" s="9">
        <v>20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10" customFormat="1" x14ac:dyDescent="0.25">
      <c r="A9" s="7"/>
      <c r="B9" s="7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spans="1:75" s="10" customFormat="1" x14ac:dyDescent="0.25">
      <c r="A10" s="7" t="str">
        <f>("26")</f>
        <v>26</v>
      </c>
      <c r="B10" s="7" t="str">
        <f>("129780")</f>
        <v>129780</v>
      </c>
      <c r="C10" s="8" t="s">
        <v>28</v>
      </c>
      <c r="D10" s="8" t="s">
        <v>29</v>
      </c>
      <c r="E10" s="8" t="s">
        <v>30</v>
      </c>
      <c r="F10" s="8" t="s">
        <v>31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2</v>
      </c>
      <c r="O10" s="9">
        <v>0</v>
      </c>
      <c r="P10" s="9">
        <v>1</v>
      </c>
      <c r="Q10" s="9">
        <v>2</v>
      </c>
      <c r="R10" s="9">
        <v>0</v>
      </c>
      <c r="S10" s="9">
        <f t="shared" ref="S10:S16" si="0">SUM(G10:R10)</f>
        <v>6</v>
      </c>
      <c r="T10" s="9" t="s">
        <v>27</v>
      </c>
      <c r="U10" s="9">
        <v>20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</row>
    <row r="11" spans="1:75" s="10" customFormat="1" x14ac:dyDescent="0.25">
      <c r="A11" s="7" t="str">
        <f>("123")</f>
        <v>123</v>
      </c>
      <c r="B11" s="7" t="str">
        <f>("99863")</f>
        <v>99863</v>
      </c>
      <c r="C11" s="8" t="s">
        <v>32</v>
      </c>
      <c r="D11" s="8" t="s">
        <v>33</v>
      </c>
      <c r="E11" s="8" t="s">
        <v>30</v>
      </c>
      <c r="F11" s="8" t="s">
        <v>34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2</v>
      </c>
      <c r="O11" s="9">
        <v>0</v>
      </c>
      <c r="P11" s="9">
        <v>0</v>
      </c>
      <c r="Q11" s="9">
        <v>0</v>
      </c>
      <c r="R11" s="9">
        <v>5</v>
      </c>
      <c r="S11" s="9">
        <f t="shared" si="0"/>
        <v>7</v>
      </c>
      <c r="T11" s="9" t="s">
        <v>35</v>
      </c>
      <c r="U11" s="9">
        <v>17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</row>
    <row r="12" spans="1:75" s="10" customFormat="1" x14ac:dyDescent="0.25">
      <c r="A12" s="7" t="str">
        <f>("190")</f>
        <v>190</v>
      </c>
      <c r="B12" s="7" t="str">
        <f>("11704")</f>
        <v>11704</v>
      </c>
      <c r="C12" s="8" t="s">
        <v>36</v>
      </c>
      <c r="D12" s="8" t="s">
        <v>37</v>
      </c>
      <c r="E12" s="8" t="s">
        <v>30</v>
      </c>
      <c r="F12" s="8" t="s">
        <v>38</v>
      </c>
      <c r="G12" s="9">
        <v>5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  <c r="P12" s="9">
        <v>0</v>
      </c>
      <c r="Q12" s="9">
        <v>2</v>
      </c>
      <c r="R12" s="9">
        <v>1</v>
      </c>
      <c r="S12" s="9">
        <f t="shared" si="0"/>
        <v>9</v>
      </c>
      <c r="T12" s="9" t="s">
        <v>39</v>
      </c>
      <c r="U12" s="9">
        <v>15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75" s="10" customFormat="1" x14ac:dyDescent="0.25">
      <c r="A13" s="7" t="str">
        <f>("138")</f>
        <v>138</v>
      </c>
      <c r="B13" s="7" t="str">
        <f>("181014")</f>
        <v>181014</v>
      </c>
      <c r="C13" s="8" t="s">
        <v>40</v>
      </c>
      <c r="D13" s="8" t="s">
        <v>41</v>
      </c>
      <c r="E13" s="8" t="s">
        <v>30</v>
      </c>
      <c r="F13" s="8" t="s">
        <v>42</v>
      </c>
      <c r="G13" s="9">
        <v>2</v>
      </c>
      <c r="H13" s="9">
        <v>0</v>
      </c>
      <c r="I13" s="9">
        <v>1</v>
      </c>
      <c r="J13" s="9">
        <v>2</v>
      </c>
      <c r="K13" s="9">
        <v>1</v>
      </c>
      <c r="L13" s="9">
        <v>3</v>
      </c>
      <c r="M13" s="9">
        <v>1</v>
      </c>
      <c r="N13" s="9">
        <v>4</v>
      </c>
      <c r="O13" s="9">
        <v>1</v>
      </c>
      <c r="P13" s="9">
        <v>4</v>
      </c>
      <c r="Q13" s="9">
        <v>1</v>
      </c>
      <c r="R13" s="9">
        <v>0</v>
      </c>
      <c r="S13" s="9">
        <f t="shared" si="0"/>
        <v>20</v>
      </c>
      <c r="T13" s="9" t="s">
        <v>43</v>
      </c>
      <c r="U13" s="9">
        <v>13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1:75" s="10" customFormat="1" x14ac:dyDescent="0.25">
      <c r="A14" s="9">
        <v>802</v>
      </c>
      <c r="B14" s="9">
        <v>146044</v>
      </c>
      <c r="C14" s="8" t="s">
        <v>44</v>
      </c>
      <c r="D14" s="8" t="s">
        <v>45</v>
      </c>
      <c r="E14" s="8" t="s">
        <v>30</v>
      </c>
      <c r="F14" s="8" t="s">
        <v>46</v>
      </c>
      <c r="G14" s="9">
        <v>12</v>
      </c>
      <c r="H14" s="9">
        <v>5</v>
      </c>
      <c r="I14" s="9">
        <v>0</v>
      </c>
      <c r="J14" s="9">
        <v>3</v>
      </c>
      <c r="K14" s="9">
        <v>3</v>
      </c>
      <c r="L14" s="9">
        <v>3</v>
      </c>
      <c r="M14" s="9">
        <v>1</v>
      </c>
      <c r="N14" s="9">
        <v>6</v>
      </c>
      <c r="O14" s="9">
        <v>8</v>
      </c>
      <c r="P14" s="9">
        <v>11</v>
      </c>
      <c r="Q14" s="9">
        <v>3</v>
      </c>
      <c r="R14" s="9">
        <v>4</v>
      </c>
      <c r="S14" s="9">
        <f t="shared" si="0"/>
        <v>59</v>
      </c>
      <c r="T14" s="9" t="s">
        <v>47</v>
      </c>
      <c r="U14" s="9">
        <v>11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 s="10" customFormat="1" x14ac:dyDescent="0.25">
      <c r="A15" s="9">
        <v>69</v>
      </c>
      <c r="B15" s="9">
        <v>181642</v>
      </c>
      <c r="C15" s="11" t="s">
        <v>48</v>
      </c>
      <c r="D15" s="11" t="s">
        <v>49</v>
      </c>
      <c r="E15" s="8" t="s">
        <v>30</v>
      </c>
      <c r="F15" s="8" t="s">
        <v>50</v>
      </c>
      <c r="G15" s="9">
        <v>1</v>
      </c>
      <c r="H15" s="9">
        <v>5</v>
      </c>
      <c r="I15" s="9">
        <v>3</v>
      </c>
      <c r="J15" s="9">
        <v>11</v>
      </c>
      <c r="K15" s="9">
        <v>3</v>
      </c>
      <c r="L15" s="9">
        <v>10</v>
      </c>
      <c r="M15" s="9">
        <v>6</v>
      </c>
      <c r="N15" s="9">
        <v>3</v>
      </c>
      <c r="O15" s="9">
        <v>6</v>
      </c>
      <c r="P15" s="9">
        <v>8</v>
      </c>
      <c r="Q15" s="9">
        <v>4</v>
      </c>
      <c r="R15" s="9">
        <v>3</v>
      </c>
      <c r="S15" s="9">
        <f t="shared" si="0"/>
        <v>63</v>
      </c>
      <c r="T15" s="9" t="s">
        <v>51</v>
      </c>
      <c r="U15" s="9">
        <v>10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 s="10" customFormat="1" x14ac:dyDescent="0.25">
      <c r="A16" s="9">
        <v>807</v>
      </c>
      <c r="B16" s="9">
        <v>146367</v>
      </c>
      <c r="C16" s="8" t="s">
        <v>52</v>
      </c>
      <c r="D16" s="8" t="s">
        <v>53</v>
      </c>
      <c r="E16" s="10" t="s">
        <v>30</v>
      </c>
      <c r="F16" s="10" t="s">
        <v>54</v>
      </c>
      <c r="G16" s="9">
        <v>9</v>
      </c>
      <c r="H16" s="9">
        <v>1</v>
      </c>
      <c r="I16" s="9">
        <v>5</v>
      </c>
      <c r="J16" s="9">
        <v>7</v>
      </c>
      <c r="K16" s="9">
        <v>2</v>
      </c>
      <c r="L16" s="9">
        <v>8</v>
      </c>
      <c r="M16" s="9">
        <v>6</v>
      </c>
      <c r="N16" s="9">
        <v>5</v>
      </c>
      <c r="O16" s="9">
        <v>7</v>
      </c>
      <c r="P16" s="9">
        <v>9</v>
      </c>
      <c r="Q16" s="9">
        <v>4</v>
      </c>
      <c r="R16" s="9">
        <v>3</v>
      </c>
      <c r="S16" s="9">
        <f t="shared" si="0"/>
        <v>66</v>
      </c>
      <c r="T16" s="9" t="s">
        <v>55</v>
      </c>
      <c r="U16" s="9">
        <v>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s="10" customFormat="1" x14ac:dyDescent="0.25">
      <c r="A17" s="9"/>
      <c r="B17" s="9"/>
      <c r="C17" s="8"/>
      <c r="D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10" customFormat="1" x14ac:dyDescent="0.25">
      <c r="A18" s="9">
        <v>82</v>
      </c>
      <c r="B18" s="9">
        <v>53285</v>
      </c>
      <c r="C18" s="8" t="s">
        <v>56</v>
      </c>
      <c r="D18" s="8" t="s">
        <v>57</v>
      </c>
      <c r="E18" s="8" t="s">
        <v>58</v>
      </c>
      <c r="F18" s="8" t="s">
        <v>59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5</v>
      </c>
      <c r="R18" s="9">
        <v>0</v>
      </c>
      <c r="S18" s="9">
        <f t="shared" ref="S18:S23" si="1">SUM(G18:R18)</f>
        <v>5</v>
      </c>
      <c r="T18" s="9" t="s">
        <v>27</v>
      </c>
      <c r="U18" s="9">
        <v>20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 s="10" customFormat="1" x14ac:dyDescent="0.25">
      <c r="A19" s="7" t="str">
        <f>("103")</f>
        <v>103</v>
      </c>
      <c r="B19" s="7" t="str">
        <f>("176167")</f>
        <v>176167</v>
      </c>
      <c r="C19" s="8" t="s">
        <v>60</v>
      </c>
      <c r="D19" s="8" t="s">
        <v>61</v>
      </c>
      <c r="E19" s="8" t="s">
        <v>58</v>
      </c>
      <c r="F19" s="8" t="s">
        <v>62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5</v>
      </c>
      <c r="M19" s="9">
        <v>0</v>
      </c>
      <c r="N19" s="9">
        <v>0</v>
      </c>
      <c r="O19" s="9">
        <v>1</v>
      </c>
      <c r="P19" s="9">
        <v>0</v>
      </c>
      <c r="Q19" s="9">
        <v>0</v>
      </c>
      <c r="R19" s="9">
        <v>0</v>
      </c>
      <c r="S19" s="9">
        <f t="shared" si="1"/>
        <v>6</v>
      </c>
      <c r="T19" s="9" t="s">
        <v>35</v>
      </c>
      <c r="U19" s="9">
        <v>17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10" customFormat="1" x14ac:dyDescent="0.25">
      <c r="A20" s="7" t="str">
        <f>("244")</f>
        <v>244</v>
      </c>
      <c r="B20" s="7" t="str">
        <f>("6079")</f>
        <v>6079</v>
      </c>
      <c r="C20" s="8" t="s">
        <v>63</v>
      </c>
      <c r="D20" s="8" t="s">
        <v>64</v>
      </c>
      <c r="E20" s="8" t="s">
        <v>58</v>
      </c>
      <c r="F20" s="8" t="s">
        <v>65</v>
      </c>
      <c r="G20" s="9">
        <v>1</v>
      </c>
      <c r="H20" s="9">
        <v>0</v>
      </c>
      <c r="I20" s="9">
        <v>1</v>
      </c>
      <c r="J20" s="9">
        <v>5</v>
      </c>
      <c r="K20" s="9">
        <v>1</v>
      </c>
      <c r="L20" s="9">
        <v>9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f t="shared" si="1"/>
        <v>17</v>
      </c>
      <c r="T20" s="9" t="s">
        <v>39</v>
      </c>
      <c r="U20" s="9">
        <v>15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 s="10" customFormat="1" x14ac:dyDescent="0.25">
      <c r="A21" s="7" t="str">
        <f>("800")</f>
        <v>800</v>
      </c>
      <c r="B21" s="7" t="str">
        <f>("22629")</f>
        <v>22629</v>
      </c>
      <c r="C21" s="8" t="s">
        <v>66</v>
      </c>
      <c r="D21" s="8" t="s">
        <v>67</v>
      </c>
      <c r="E21" s="8" t="s">
        <v>58</v>
      </c>
      <c r="F21" s="8" t="s">
        <v>38</v>
      </c>
      <c r="G21" s="9">
        <v>10</v>
      </c>
      <c r="H21" s="9">
        <v>0</v>
      </c>
      <c r="I21" s="9">
        <v>0</v>
      </c>
      <c r="J21" s="9">
        <v>1</v>
      </c>
      <c r="K21" s="9">
        <v>5</v>
      </c>
      <c r="L21" s="9">
        <v>5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f t="shared" si="1"/>
        <v>21</v>
      </c>
      <c r="T21" s="9" t="s">
        <v>43</v>
      </c>
      <c r="U21" s="9">
        <v>13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 s="10" customFormat="1" x14ac:dyDescent="0.25">
      <c r="A22" s="7" t="str">
        <f>("389")</f>
        <v>389</v>
      </c>
      <c r="B22" s="7" t="str">
        <f>("203913")</f>
        <v>203913</v>
      </c>
      <c r="C22" s="8" t="s">
        <v>68</v>
      </c>
      <c r="D22" s="8" t="s">
        <v>69</v>
      </c>
      <c r="E22" s="8" t="s">
        <v>58</v>
      </c>
      <c r="F22" s="8" t="s">
        <v>70</v>
      </c>
      <c r="G22" s="9">
        <v>2</v>
      </c>
      <c r="H22" s="9">
        <v>0</v>
      </c>
      <c r="I22" s="9">
        <v>1</v>
      </c>
      <c r="J22" s="9">
        <v>0</v>
      </c>
      <c r="K22" s="9">
        <v>1</v>
      </c>
      <c r="L22" s="9">
        <v>11</v>
      </c>
      <c r="M22" s="9">
        <v>1</v>
      </c>
      <c r="N22" s="9">
        <v>1</v>
      </c>
      <c r="O22" s="9">
        <v>1</v>
      </c>
      <c r="P22" s="9">
        <v>3</v>
      </c>
      <c r="Q22" s="9">
        <v>3</v>
      </c>
      <c r="R22" s="9">
        <v>0</v>
      </c>
      <c r="S22" s="9">
        <f t="shared" si="1"/>
        <v>24</v>
      </c>
      <c r="T22" s="9" t="s">
        <v>47</v>
      </c>
      <c r="U22" s="9">
        <v>11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 s="10" customFormat="1" x14ac:dyDescent="0.25">
      <c r="A23" s="7" t="str">
        <f>("481")</f>
        <v>481</v>
      </c>
      <c r="B23" s="7" t="str">
        <f>("211098")</f>
        <v>211098</v>
      </c>
      <c r="C23" s="8" t="s">
        <v>71</v>
      </c>
      <c r="D23" s="8" t="s">
        <v>72</v>
      </c>
      <c r="E23" s="8" t="s">
        <v>58</v>
      </c>
      <c r="F23" s="8" t="s">
        <v>73</v>
      </c>
      <c r="G23" s="9">
        <v>3</v>
      </c>
      <c r="H23" s="9">
        <v>0</v>
      </c>
      <c r="I23" s="9">
        <v>6</v>
      </c>
      <c r="J23" s="9">
        <v>0</v>
      </c>
      <c r="K23" s="9">
        <v>2</v>
      </c>
      <c r="L23" s="9">
        <v>3</v>
      </c>
      <c r="M23" s="9">
        <v>5</v>
      </c>
      <c r="N23" s="9">
        <v>4</v>
      </c>
      <c r="O23" s="9">
        <v>0</v>
      </c>
      <c r="P23" s="9">
        <v>0</v>
      </c>
      <c r="Q23" s="9">
        <v>2</v>
      </c>
      <c r="R23" s="9">
        <v>0</v>
      </c>
      <c r="S23" s="9">
        <f t="shared" si="1"/>
        <v>25</v>
      </c>
      <c r="T23" s="9" t="s">
        <v>51</v>
      </c>
      <c r="U23" s="9">
        <v>10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 s="10" customFormat="1" x14ac:dyDescent="0.25">
      <c r="A24" s="7" t="str">
        <f>("98")</f>
        <v>98</v>
      </c>
      <c r="B24" s="7" t="str">
        <f>("204351")</f>
        <v>204351</v>
      </c>
      <c r="C24" s="8" t="s">
        <v>74</v>
      </c>
      <c r="D24" s="8" t="s">
        <v>75</v>
      </c>
      <c r="E24" s="8" t="s">
        <v>58</v>
      </c>
      <c r="F24" s="8" t="s">
        <v>76</v>
      </c>
      <c r="G24" s="9" t="s">
        <v>77</v>
      </c>
      <c r="H24" s="9" t="s">
        <v>77</v>
      </c>
      <c r="I24" s="9" t="s">
        <v>77</v>
      </c>
      <c r="J24" s="9" t="s">
        <v>77</v>
      </c>
      <c r="K24" s="9" t="s">
        <v>77</v>
      </c>
      <c r="L24" s="9" t="s">
        <v>77</v>
      </c>
      <c r="M24" s="9" t="s">
        <v>77</v>
      </c>
      <c r="N24" s="9" t="s">
        <v>77</v>
      </c>
      <c r="O24" s="9" t="s">
        <v>77</v>
      </c>
      <c r="P24" s="9" t="s">
        <v>77</v>
      </c>
      <c r="Q24" s="9" t="s">
        <v>77</v>
      </c>
      <c r="R24" s="9" t="s">
        <v>77</v>
      </c>
      <c r="S24" s="9" t="s">
        <v>77</v>
      </c>
      <c r="T24" s="9" t="s">
        <v>77</v>
      </c>
      <c r="U24" s="9" t="s">
        <v>77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 s="10" customFormat="1" x14ac:dyDescent="0.25">
      <c r="A25" s="7"/>
      <c r="B25" s="7"/>
      <c r="C25" s="8"/>
      <c r="D25" s="8"/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 s="10" customFormat="1" x14ac:dyDescent="0.25">
      <c r="A26" s="7" t="str">
        <f>("500")</f>
        <v>500</v>
      </c>
      <c r="B26" s="7" t="str">
        <f>("10955")</f>
        <v>10955</v>
      </c>
      <c r="C26" s="8" t="s">
        <v>78</v>
      </c>
      <c r="D26" s="8" t="s">
        <v>79</v>
      </c>
      <c r="E26" s="8" t="s">
        <v>80</v>
      </c>
      <c r="F26" s="8" t="s">
        <v>81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f>SUM(G26:R26)</f>
        <v>1</v>
      </c>
      <c r="T26" s="9" t="s">
        <v>27</v>
      </c>
      <c r="U26" s="9">
        <v>20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 s="10" customFormat="1" x14ac:dyDescent="0.25">
      <c r="A27" s="7" t="str">
        <f>("1")</f>
        <v>1</v>
      </c>
      <c r="B27" s="7" t="str">
        <f>("49772")</f>
        <v>49772</v>
      </c>
      <c r="C27" s="8" t="s">
        <v>82</v>
      </c>
      <c r="D27" s="8" t="s">
        <v>83</v>
      </c>
      <c r="E27" s="8" t="s">
        <v>80</v>
      </c>
      <c r="F27" s="8" t="s">
        <v>84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3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f>SUM(G27:R27)</f>
        <v>3</v>
      </c>
      <c r="T27" s="9" t="s">
        <v>35</v>
      </c>
      <c r="U27" s="9">
        <v>17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 s="10" customFormat="1" x14ac:dyDescent="0.25">
      <c r="A28" s="7" t="str">
        <f>("303")</f>
        <v>303</v>
      </c>
      <c r="B28" s="7" t="str">
        <f>("142784")</f>
        <v>142784</v>
      </c>
      <c r="C28" s="8" t="s">
        <v>85</v>
      </c>
      <c r="D28" s="8" t="s">
        <v>86</v>
      </c>
      <c r="E28" s="8" t="s">
        <v>80</v>
      </c>
      <c r="F28" s="8" t="s">
        <v>87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4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f>SUM(G28:R28)</f>
        <v>4</v>
      </c>
      <c r="T28" s="9" t="s">
        <v>39</v>
      </c>
      <c r="U28" s="9">
        <v>15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s="10" customFormat="1" x14ac:dyDescent="0.25">
      <c r="A29" s="7" t="str">
        <f>("149")</f>
        <v>149</v>
      </c>
      <c r="B29" s="7" t="str">
        <f>("162823")</f>
        <v>162823</v>
      </c>
      <c r="C29" s="8" t="s">
        <v>88</v>
      </c>
      <c r="D29" s="8" t="s">
        <v>89</v>
      </c>
      <c r="E29" s="8" t="s">
        <v>80</v>
      </c>
      <c r="F29" s="8" t="s">
        <v>90</v>
      </c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3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9">
        <f>SUM(G29:R29)</f>
        <v>5</v>
      </c>
      <c r="T29" s="9" t="s">
        <v>43</v>
      </c>
      <c r="U29" s="9">
        <v>13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s="10" customFormat="1" x14ac:dyDescent="0.25">
      <c r="A30" s="7" t="str">
        <f>("34")</f>
        <v>34</v>
      </c>
      <c r="B30" s="7" t="str">
        <f>("172723")</f>
        <v>172723</v>
      </c>
      <c r="C30" s="8" t="s">
        <v>91</v>
      </c>
      <c r="D30" s="8" t="s">
        <v>92</v>
      </c>
      <c r="E30" s="8" t="s">
        <v>80</v>
      </c>
      <c r="F30" s="8" t="s">
        <v>93</v>
      </c>
      <c r="G30" s="9">
        <v>0</v>
      </c>
      <c r="H30" s="9">
        <v>0</v>
      </c>
      <c r="I30" s="9">
        <v>9</v>
      </c>
      <c r="J30" s="9">
        <v>4</v>
      </c>
      <c r="K30" s="9">
        <v>6</v>
      </c>
      <c r="L30" s="9">
        <v>8</v>
      </c>
      <c r="M30" s="9">
        <v>3</v>
      </c>
      <c r="N30" s="9">
        <v>3</v>
      </c>
      <c r="O30" s="9">
        <v>3</v>
      </c>
      <c r="P30" s="9">
        <v>13</v>
      </c>
      <c r="Q30" s="9">
        <v>10</v>
      </c>
      <c r="R30" s="9">
        <v>0</v>
      </c>
      <c r="S30" s="9">
        <f>SUM(G30:R30)</f>
        <v>59</v>
      </c>
      <c r="T30" s="9" t="s">
        <v>47</v>
      </c>
      <c r="U30" s="9">
        <v>11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s="10" customFormat="1" x14ac:dyDescent="0.25">
      <c r="A31" s="7"/>
      <c r="B31" s="7"/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s="10" customFormat="1" x14ac:dyDescent="0.25">
      <c r="A32" s="7">
        <v>45</v>
      </c>
      <c r="B32" s="7" t="str">
        <f>("12434")</f>
        <v>12434</v>
      </c>
      <c r="C32" s="8" t="s">
        <v>94</v>
      </c>
      <c r="D32" s="8" t="s">
        <v>95</v>
      </c>
      <c r="E32" s="8" t="s">
        <v>96</v>
      </c>
      <c r="F32" s="8" t="s">
        <v>97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1</v>
      </c>
      <c r="R32" s="9">
        <v>0</v>
      </c>
      <c r="S32" s="9">
        <f t="shared" ref="S32:S38" si="2">SUM(G32:R32)</f>
        <v>1</v>
      </c>
      <c r="T32" s="9" t="s">
        <v>27</v>
      </c>
      <c r="U32" s="9">
        <v>20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s="10" customFormat="1" x14ac:dyDescent="0.25">
      <c r="A33" s="7" t="str">
        <f>("7")</f>
        <v>7</v>
      </c>
      <c r="B33" s="7" t="str">
        <f>("198207")</f>
        <v>198207</v>
      </c>
      <c r="C33" s="8" t="s">
        <v>98</v>
      </c>
      <c r="D33" s="8" t="s">
        <v>29</v>
      </c>
      <c r="E33" s="8" t="s">
        <v>96</v>
      </c>
      <c r="F33" s="8" t="s">
        <v>38</v>
      </c>
      <c r="G33" s="9">
        <v>1</v>
      </c>
      <c r="H33" s="9">
        <v>0</v>
      </c>
      <c r="I33" s="9">
        <v>0</v>
      </c>
      <c r="J33" s="9">
        <v>1</v>
      </c>
      <c r="K33" s="9">
        <v>0</v>
      </c>
      <c r="L33" s="9">
        <v>1</v>
      </c>
      <c r="M33" s="9">
        <v>1</v>
      </c>
      <c r="N33" s="9">
        <v>2</v>
      </c>
      <c r="O33" s="9">
        <v>1</v>
      </c>
      <c r="P33" s="9">
        <v>1</v>
      </c>
      <c r="Q33" s="9">
        <v>4</v>
      </c>
      <c r="R33" s="9">
        <v>1</v>
      </c>
      <c r="S33" s="9">
        <f t="shared" si="2"/>
        <v>13</v>
      </c>
      <c r="T33" s="9" t="s">
        <v>35</v>
      </c>
      <c r="U33" s="9">
        <v>17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s="10" customFormat="1" x14ac:dyDescent="0.25">
      <c r="A34" s="9">
        <v>810</v>
      </c>
      <c r="B34" s="12">
        <v>122676</v>
      </c>
      <c r="C34" s="8" t="s">
        <v>99</v>
      </c>
      <c r="D34" s="8" t="s">
        <v>100</v>
      </c>
      <c r="E34" s="10" t="s">
        <v>101</v>
      </c>
      <c r="F34" s="10" t="s">
        <v>102</v>
      </c>
      <c r="G34" s="9">
        <v>1</v>
      </c>
      <c r="H34" s="9">
        <v>1</v>
      </c>
      <c r="I34" s="9">
        <v>4</v>
      </c>
      <c r="J34" s="9">
        <v>2</v>
      </c>
      <c r="K34" s="9">
        <v>0</v>
      </c>
      <c r="L34" s="9">
        <v>7</v>
      </c>
      <c r="M34" s="9">
        <v>4</v>
      </c>
      <c r="N34" s="9">
        <v>0</v>
      </c>
      <c r="O34" s="9">
        <v>1</v>
      </c>
      <c r="P34" s="9">
        <v>1</v>
      </c>
      <c r="Q34" s="9">
        <v>3</v>
      </c>
      <c r="R34" s="9">
        <v>1</v>
      </c>
      <c r="S34" s="9">
        <f t="shared" si="2"/>
        <v>25</v>
      </c>
      <c r="T34" s="9" t="s">
        <v>39</v>
      </c>
      <c r="U34" s="9">
        <v>15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s="10" customFormat="1" x14ac:dyDescent="0.25">
      <c r="A35" s="7" t="str">
        <f>("428")</f>
        <v>428</v>
      </c>
      <c r="B35" s="7" t="str">
        <f>("204715")</f>
        <v>204715</v>
      </c>
      <c r="C35" s="8" t="s">
        <v>103</v>
      </c>
      <c r="D35" s="8" t="s">
        <v>104</v>
      </c>
      <c r="E35" s="8" t="s">
        <v>96</v>
      </c>
      <c r="F35" s="8" t="s">
        <v>105</v>
      </c>
      <c r="G35" s="9">
        <v>0</v>
      </c>
      <c r="H35" s="9">
        <v>5</v>
      </c>
      <c r="I35" s="9">
        <v>3</v>
      </c>
      <c r="J35" s="9">
        <v>6</v>
      </c>
      <c r="K35" s="9">
        <v>0</v>
      </c>
      <c r="L35" s="9">
        <v>11</v>
      </c>
      <c r="M35" s="9">
        <v>7</v>
      </c>
      <c r="N35" s="9">
        <v>1</v>
      </c>
      <c r="O35" s="9">
        <v>4</v>
      </c>
      <c r="P35" s="9">
        <v>4</v>
      </c>
      <c r="Q35" s="9">
        <v>6</v>
      </c>
      <c r="R35" s="9">
        <v>3</v>
      </c>
      <c r="S35" s="9">
        <f t="shared" si="2"/>
        <v>50</v>
      </c>
      <c r="T35" s="9" t="s">
        <v>43</v>
      </c>
      <c r="U35" s="9">
        <v>13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s="10" customFormat="1" x14ac:dyDescent="0.25">
      <c r="A36" s="7" t="str">
        <f>("44")</f>
        <v>44</v>
      </c>
      <c r="B36" s="7" t="str">
        <f>("208892")</f>
        <v>208892</v>
      </c>
      <c r="C36" s="8" t="s">
        <v>106</v>
      </c>
      <c r="D36" s="8" t="s">
        <v>107</v>
      </c>
      <c r="E36" s="8" t="s">
        <v>96</v>
      </c>
      <c r="F36" s="8" t="s">
        <v>108</v>
      </c>
      <c r="G36" s="9">
        <v>4</v>
      </c>
      <c r="H36" s="9">
        <v>0</v>
      </c>
      <c r="I36" s="9">
        <v>5</v>
      </c>
      <c r="J36" s="9">
        <v>5</v>
      </c>
      <c r="K36" s="9">
        <v>5</v>
      </c>
      <c r="L36" s="9">
        <v>11</v>
      </c>
      <c r="M36" s="9">
        <v>10</v>
      </c>
      <c r="N36" s="9">
        <v>0</v>
      </c>
      <c r="O36" s="9">
        <v>2</v>
      </c>
      <c r="P36" s="9">
        <v>4</v>
      </c>
      <c r="Q36" s="9">
        <v>9</v>
      </c>
      <c r="R36" s="9">
        <v>1</v>
      </c>
      <c r="S36" s="9">
        <f t="shared" si="2"/>
        <v>56</v>
      </c>
      <c r="T36" s="9" t="s">
        <v>47</v>
      </c>
      <c r="U36" s="9">
        <v>11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s="10" customFormat="1" x14ac:dyDescent="0.25">
      <c r="A37" s="9">
        <v>808</v>
      </c>
      <c r="B37" s="9">
        <v>186529</v>
      </c>
      <c r="C37" s="8" t="s">
        <v>109</v>
      </c>
      <c r="D37" s="8" t="s">
        <v>110</v>
      </c>
      <c r="E37" s="10" t="s">
        <v>96</v>
      </c>
      <c r="F37" s="10" t="s">
        <v>111</v>
      </c>
      <c r="G37" s="9">
        <v>1</v>
      </c>
      <c r="H37" s="9">
        <v>1</v>
      </c>
      <c r="I37" s="9">
        <v>10</v>
      </c>
      <c r="J37" s="9">
        <v>8</v>
      </c>
      <c r="K37" s="9">
        <v>0</v>
      </c>
      <c r="L37" s="9">
        <v>11</v>
      </c>
      <c r="M37" s="9">
        <v>9</v>
      </c>
      <c r="N37" s="9">
        <v>2</v>
      </c>
      <c r="O37" s="9">
        <v>2</v>
      </c>
      <c r="P37" s="9">
        <v>6</v>
      </c>
      <c r="Q37" s="9">
        <v>8</v>
      </c>
      <c r="R37" s="9">
        <v>6</v>
      </c>
      <c r="S37" s="9">
        <f t="shared" si="2"/>
        <v>64</v>
      </c>
      <c r="T37" s="9" t="s">
        <v>51</v>
      </c>
      <c r="U37" s="9">
        <v>10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s="10" customFormat="1" x14ac:dyDescent="0.25">
      <c r="A38" s="9">
        <v>806</v>
      </c>
      <c r="B38" s="13">
        <v>208893</v>
      </c>
      <c r="C38" s="8" t="s">
        <v>112</v>
      </c>
      <c r="D38" s="8" t="s">
        <v>107</v>
      </c>
      <c r="E38" s="10" t="s">
        <v>96</v>
      </c>
      <c r="F38" s="10" t="s">
        <v>108</v>
      </c>
      <c r="G38" s="9">
        <v>1</v>
      </c>
      <c r="H38" s="9">
        <v>0</v>
      </c>
      <c r="I38" s="9">
        <v>11</v>
      </c>
      <c r="J38" s="9">
        <v>15</v>
      </c>
      <c r="K38" s="9">
        <v>10</v>
      </c>
      <c r="L38" s="9">
        <v>15</v>
      </c>
      <c r="M38" s="9">
        <v>10</v>
      </c>
      <c r="N38" s="9">
        <v>0</v>
      </c>
      <c r="O38" s="9">
        <v>1</v>
      </c>
      <c r="P38" s="9">
        <v>9</v>
      </c>
      <c r="Q38" s="9">
        <v>8</v>
      </c>
      <c r="R38" s="9">
        <v>2</v>
      </c>
      <c r="S38" s="9">
        <f t="shared" si="2"/>
        <v>82</v>
      </c>
      <c r="T38" s="9" t="s">
        <v>55</v>
      </c>
      <c r="U38" s="9">
        <v>9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s="10" customFormat="1" x14ac:dyDescent="0.25">
      <c r="A39" s="9"/>
      <c r="B39" s="9"/>
      <c r="C39" s="8"/>
      <c r="D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s="10" customFormat="1" x14ac:dyDescent="0.25">
      <c r="A40" s="7" t="str">
        <f>("14")</f>
        <v>14</v>
      </c>
      <c r="B40" s="7" t="str">
        <f>("171918")</f>
        <v>171918</v>
      </c>
      <c r="C40" s="8" t="s">
        <v>113</v>
      </c>
      <c r="D40" s="8" t="s">
        <v>24</v>
      </c>
      <c r="E40" s="8" t="s">
        <v>114</v>
      </c>
      <c r="F40" s="8" t="s">
        <v>115</v>
      </c>
      <c r="G40" s="9">
        <v>0</v>
      </c>
      <c r="H40" s="9">
        <v>1</v>
      </c>
      <c r="I40" s="9">
        <v>0</v>
      </c>
      <c r="J40" s="9">
        <v>2</v>
      </c>
      <c r="K40" s="9">
        <v>1</v>
      </c>
      <c r="L40" s="9">
        <v>5</v>
      </c>
      <c r="M40" s="9">
        <v>0</v>
      </c>
      <c r="N40" s="9">
        <v>0</v>
      </c>
      <c r="O40" s="9">
        <v>0</v>
      </c>
      <c r="P40" s="9">
        <v>2</v>
      </c>
      <c r="Q40" s="9">
        <v>1</v>
      </c>
      <c r="R40" s="9">
        <v>0</v>
      </c>
      <c r="S40" s="9">
        <f>SUM(G40:R40)</f>
        <v>12</v>
      </c>
      <c r="T40" s="9" t="s">
        <v>27</v>
      </c>
      <c r="U40" s="9">
        <v>20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s="10" customFormat="1" x14ac:dyDescent="0.25">
      <c r="A41" s="7" t="str">
        <f>("28")</f>
        <v>28</v>
      </c>
      <c r="B41" s="7" t="str">
        <f>("96827")</f>
        <v>96827</v>
      </c>
      <c r="C41" s="8" t="s">
        <v>113</v>
      </c>
      <c r="D41" s="8" t="s">
        <v>116</v>
      </c>
      <c r="E41" s="8" t="s">
        <v>114</v>
      </c>
      <c r="F41" s="8" t="s">
        <v>117</v>
      </c>
      <c r="G41" s="9">
        <v>0</v>
      </c>
      <c r="H41" s="9">
        <v>0</v>
      </c>
      <c r="I41" s="9">
        <v>2</v>
      </c>
      <c r="J41" s="9">
        <v>0</v>
      </c>
      <c r="K41" s="9">
        <v>0</v>
      </c>
      <c r="L41" s="9">
        <v>7</v>
      </c>
      <c r="M41" s="9">
        <v>0</v>
      </c>
      <c r="N41" s="9">
        <v>0</v>
      </c>
      <c r="O41" s="9">
        <v>0</v>
      </c>
      <c r="P41" s="9">
        <v>1</v>
      </c>
      <c r="Q41" s="9">
        <v>3</v>
      </c>
      <c r="R41" s="9">
        <v>0</v>
      </c>
      <c r="S41" s="9">
        <f>SUM(G41:R41)</f>
        <v>13</v>
      </c>
      <c r="T41" s="9" t="s">
        <v>35</v>
      </c>
      <c r="U41" s="9">
        <v>17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s="10" customFormat="1" x14ac:dyDescent="0.25">
      <c r="A42" s="7" t="str">
        <f>("464")</f>
        <v>464</v>
      </c>
      <c r="B42" s="7" t="str">
        <f>("209699")</f>
        <v>209699</v>
      </c>
      <c r="C42" s="8" t="s">
        <v>118</v>
      </c>
      <c r="D42" s="8" t="s">
        <v>119</v>
      </c>
      <c r="E42" s="8" t="s">
        <v>114</v>
      </c>
      <c r="F42" s="8" t="s">
        <v>120</v>
      </c>
      <c r="G42" s="9">
        <v>5</v>
      </c>
      <c r="H42" s="9">
        <v>0</v>
      </c>
      <c r="I42" s="9">
        <v>5</v>
      </c>
      <c r="J42" s="9">
        <v>0</v>
      </c>
      <c r="K42" s="9">
        <v>2</v>
      </c>
      <c r="L42" s="9">
        <v>9</v>
      </c>
      <c r="M42" s="9">
        <v>0</v>
      </c>
      <c r="N42" s="9">
        <v>8</v>
      </c>
      <c r="O42" s="9">
        <v>0</v>
      </c>
      <c r="P42" s="9">
        <v>2</v>
      </c>
      <c r="Q42" s="9">
        <v>10</v>
      </c>
      <c r="R42" s="9">
        <v>0</v>
      </c>
      <c r="S42" s="9">
        <f>SUM(G42:R42)</f>
        <v>41</v>
      </c>
      <c r="T42" s="9" t="s">
        <v>39</v>
      </c>
      <c r="U42" s="9">
        <v>15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s="10" customFormat="1" x14ac:dyDescent="0.25">
      <c r="A43" s="7"/>
      <c r="B43" s="7"/>
      <c r="C43" s="8"/>
      <c r="D43" s="8"/>
      <c r="E43" s="8"/>
      <c r="F43" s="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s="10" customFormat="1" x14ac:dyDescent="0.25">
      <c r="A44" s="9">
        <v>809</v>
      </c>
      <c r="B44" s="9">
        <v>91187</v>
      </c>
      <c r="C44" s="8" t="s">
        <v>32</v>
      </c>
      <c r="D44" s="8" t="s">
        <v>121</v>
      </c>
      <c r="E44" s="10" t="s">
        <v>122</v>
      </c>
      <c r="F44" s="10" t="s">
        <v>50</v>
      </c>
      <c r="G44" s="9">
        <v>0</v>
      </c>
      <c r="H44" s="9">
        <v>1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1</v>
      </c>
      <c r="R44" s="9">
        <v>0</v>
      </c>
      <c r="S44" s="9">
        <f t="shared" ref="S44:S52" si="3">SUM(G44:R44)</f>
        <v>2</v>
      </c>
      <c r="T44" s="9" t="s">
        <v>27</v>
      </c>
      <c r="U44" s="9">
        <v>20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s="10" customFormat="1" ht="14.25" customHeight="1" x14ac:dyDescent="0.25">
      <c r="A45" s="7" t="str">
        <f>("126")</f>
        <v>126</v>
      </c>
      <c r="B45" s="7" t="str">
        <f>("85124")</f>
        <v>85124</v>
      </c>
      <c r="C45" s="8" t="s">
        <v>123</v>
      </c>
      <c r="D45" s="8" t="s">
        <v>100</v>
      </c>
      <c r="E45" s="8" t="s">
        <v>122</v>
      </c>
      <c r="F45" s="8" t="s">
        <v>76</v>
      </c>
      <c r="G45" s="9">
        <v>0</v>
      </c>
      <c r="H45" s="9">
        <v>0</v>
      </c>
      <c r="I45" s="9">
        <v>0</v>
      </c>
      <c r="J45" s="9">
        <v>2</v>
      </c>
      <c r="K45" s="9">
        <v>0</v>
      </c>
      <c r="L45" s="9">
        <v>6</v>
      </c>
      <c r="M45" s="9">
        <v>1</v>
      </c>
      <c r="N45" s="9">
        <v>0</v>
      </c>
      <c r="O45" s="9">
        <v>0</v>
      </c>
      <c r="P45" s="9">
        <v>0</v>
      </c>
      <c r="Q45" s="9">
        <v>2</v>
      </c>
      <c r="R45" s="9">
        <v>0</v>
      </c>
      <c r="S45" s="9">
        <f t="shared" si="3"/>
        <v>11</v>
      </c>
      <c r="T45" s="9" t="s">
        <v>35</v>
      </c>
      <c r="U45" s="9">
        <v>17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 s="10" customFormat="1" ht="14.25" customHeight="1" x14ac:dyDescent="0.25">
      <c r="A46" s="7" t="str">
        <f>("63")</f>
        <v>63</v>
      </c>
      <c r="B46" s="7" t="str">
        <f>("185750")</f>
        <v>185750</v>
      </c>
      <c r="C46" s="8" t="s">
        <v>124</v>
      </c>
      <c r="D46" s="8" t="s">
        <v>125</v>
      </c>
      <c r="E46" s="8" t="s">
        <v>122</v>
      </c>
      <c r="F46" s="8" t="s">
        <v>126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9">
        <v>3</v>
      </c>
      <c r="M46" s="9">
        <v>2</v>
      </c>
      <c r="N46" s="9">
        <v>0</v>
      </c>
      <c r="O46" s="9">
        <v>0</v>
      </c>
      <c r="P46" s="9">
        <v>0</v>
      </c>
      <c r="Q46" s="9">
        <v>4</v>
      </c>
      <c r="R46" s="9">
        <v>2</v>
      </c>
      <c r="S46" s="9">
        <f t="shared" si="3"/>
        <v>12</v>
      </c>
      <c r="T46" s="9" t="s">
        <v>39</v>
      </c>
      <c r="U46" s="9">
        <v>15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 x14ac:dyDescent="0.25">
      <c r="A47" s="7" t="str">
        <f>("35")</f>
        <v>35</v>
      </c>
      <c r="B47" s="7" t="str">
        <f>("148401")</f>
        <v>148401</v>
      </c>
      <c r="C47" s="8" t="s">
        <v>127</v>
      </c>
      <c r="D47" s="8" t="s">
        <v>128</v>
      </c>
      <c r="E47" s="8" t="s">
        <v>122</v>
      </c>
      <c r="F47" s="8" t="s">
        <v>129</v>
      </c>
      <c r="G47" s="9">
        <v>0</v>
      </c>
      <c r="H47" s="9">
        <v>0</v>
      </c>
      <c r="I47" s="9">
        <v>1</v>
      </c>
      <c r="J47" s="9">
        <v>1</v>
      </c>
      <c r="K47" s="9">
        <v>0</v>
      </c>
      <c r="L47" s="9">
        <v>3</v>
      </c>
      <c r="M47" s="9">
        <v>2</v>
      </c>
      <c r="N47" s="9">
        <v>1</v>
      </c>
      <c r="O47" s="9">
        <v>2</v>
      </c>
      <c r="P47" s="9">
        <v>1</v>
      </c>
      <c r="Q47" s="9">
        <v>3</v>
      </c>
      <c r="R47" s="9">
        <v>0</v>
      </c>
      <c r="S47" s="9">
        <f t="shared" si="3"/>
        <v>14</v>
      </c>
      <c r="T47" s="9" t="s">
        <v>43</v>
      </c>
      <c r="U47" s="9">
        <v>13</v>
      </c>
    </row>
    <row r="48" spans="1:75" x14ac:dyDescent="0.25">
      <c r="A48" s="9">
        <v>801</v>
      </c>
      <c r="B48" s="9">
        <v>141027</v>
      </c>
      <c r="C48" s="8" t="s">
        <v>130</v>
      </c>
      <c r="D48" s="8" t="s">
        <v>131</v>
      </c>
      <c r="E48" s="8" t="s">
        <v>122</v>
      </c>
      <c r="F48" s="8" t="s">
        <v>132</v>
      </c>
      <c r="G48" s="9">
        <v>0</v>
      </c>
      <c r="H48" s="9">
        <v>0</v>
      </c>
      <c r="I48" s="9">
        <v>1</v>
      </c>
      <c r="J48" s="9">
        <v>1</v>
      </c>
      <c r="K48" s="9">
        <v>0</v>
      </c>
      <c r="L48" s="9">
        <v>4</v>
      </c>
      <c r="M48" s="9">
        <v>6</v>
      </c>
      <c r="N48" s="9">
        <v>0</v>
      </c>
      <c r="O48" s="9">
        <v>0</v>
      </c>
      <c r="P48" s="9">
        <v>0</v>
      </c>
      <c r="Q48" s="9">
        <v>6</v>
      </c>
      <c r="R48" s="9">
        <v>1</v>
      </c>
      <c r="S48" s="9">
        <f t="shared" si="3"/>
        <v>19</v>
      </c>
      <c r="T48" s="9" t="s">
        <v>47</v>
      </c>
      <c r="U48" s="9">
        <v>11</v>
      </c>
    </row>
    <row r="49" spans="1:21" x14ac:dyDescent="0.25">
      <c r="A49" s="7" t="str">
        <f>("114")</f>
        <v>114</v>
      </c>
      <c r="B49" s="7" t="str">
        <f>("53211")</f>
        <v>53211</v>
      </c>
      <c r="C49" s="8" t="s">
        <v>133</v>
      </c>
      <c r="D49" s="8" t="s">
        <v>134</v>
      </c>
      <c r="E49" s="8" t="s">
        <v>122</v>
      </c>
      <c r="F49" s="8" t="s">
        <v>135</v>
      </c>
      <c r="G49" s="9">
        <v>0</v>
      </c>
      <c r="H49" s="9">
        <v>0</v>
      </c>
      <c r="I49" s="9">
        <v>0</v>
      </c>
      <c r="J49" s="9">
        <v>3</v>
      </c>
      <c r="K49" s="9">
        <v>0</v>
      </c>
      <c r="L49" s="9">
        <v>3</v>
      </c>
      <c r="M49" s="9">
        <v>9</v>
      </c>
      <c r="N49" s="9">
        <v>6</v>
      </c>
      <c r="O49" s="9">
        <v>1</v>
      </c>
      <c r="P49" s="9">
        <v>4</v>
      </c>
      <c r="Q49" s="9">
        <v>3</v>
      </c>
      <c r="R49" s="9">
        <v>3</v>
      </c>
      <c r="S49" s="9">
        <f t="shared" si="3"/>
        <v>32</v>
      </c>
      <c r="T49" s="9" t="s">
        <v>51</v>
      </c>
      <c r="U49" s="9">
        <v>10</v>
      </c>
    </row>
    <row r="50" spans="1:21" x14ac:dyDescent="0.25">
      <c r="A50" s="7" t="str">
        <f>("11")</f>
        <v>11</v>
      </c>
      <c r="B50" s="7" t="str">
        <f>("186048")</f>
        <v>186048</v>
      </c>
      <c r="C50" s="8" t="s">
        <v>136</v>
      </c>
      <c r="D50" s="8" t="s">
        <v>137</v>
      </c>
      <c r="E50" s="8" t="s">
        <v>122</v>
      </c>
      <c r="F50" s="8" t="s">
        <v>129</v>
      </c>
      <c r="G50" s="9">
        <v>1</v>
      </c>
      <c r="H50" s="9">
        <v>0</v>
      </c>
      <c r="I50" s="9">
        <v>4</v>
      </c>
      <c r="J50" s="9">
        <v>7</v>
      </c>
      <c r="K50" s="9">
        <v>0</v>
      </c>
      <c r="L50" s="9">
        <v>6</v>
      </c>
      <c r="M50" s="9">
        <v>9</v>
      </c>
      <c r="N50" s="9">
        <v>1</v>
      </c>
      <c r="O50" s="9">
        <v>2</v>
      </c>
      <c r="P50" s="9">
        <v>5</v>
      </c>
      <c r="Q50" s="9">
        <v>3</v>
      </c>
      <c r="R50" s="9">
        <v>1</v>
      </c>
      <c r="S50" s="9">
        <f t="shared" si="3"/>
        <v>39</v>
      </c>
      <c r="T50" s="9" t="s">
        <v>55</v>
      </c>
      <c r="U50" s="9">
        <v>9</v>
      </c>
    </row>
    <row r="51" spans="1:21" x14ac:dyDescent="0.25">
      <c r="A51" s="9">
        <v>54</v>
      </c>
      <c r="B51" s="9">
        <v>181641</v>
      </c>
      <c r="C51" s="11" t="s">
        <v>138</v>
      </c>
      <c r="D51" s="11" t="s">
        <v>49</v>
      </c>
      <c r="E51" s="8" t="s">
        <v>122</v>
      </c>
      <c r="F51" s="8" t="s">
        <v>97</v>
      </c>
      <c r="G51" s="9">
        <v>5</v>
      </c>
      <c r="H51" s="9">
        <v>4</v>
      </c>
      <c r="I51" s="9">
        <v>2</v>
      </c>
      <c r="J51" s="9">
        <v>8</v>
      </c>
      <c r="K51" s="9">
        <v>0</v>
      </c>
      <c r="L51" s="9">
        <v>5</v>
      </c>
      <c r="M51" s="9">
        <v>9</v>
      </c>
      <c r="N51" s="9">
        <v>0</v>
      </c>
      <c r="O51" s="9">
        <v>1</v>
      </c>
      <c r="P51" s="9">
        <v>4</v>
      </c>
      <c r="Q51" s="9">
        <v>3</v>
      </c>
      <c r="R51" s="9">
        <v>1</v>
      </c>
      <c r="S51" s="9">
        <f t="shared" si="3"/>
        <v>42</v>
      </c>
      <c r="T51" s="9" t="s">
        <v>139</v>
      </c>
      <c r="U51" s="9">
        <v>8</v>
      </c>
    </row>
    <row r="52" spans="1:21" x14ac:dyDescent="0.25">
      <c r="A52" s="7" t="str">
        <f>("65")</f>
        <v>65</v>
      </c>
      <c r="B52" s="7" t="str">
        <f>("142356")</f>
        <v>142356</v>
      </c>
      <c r="C52" s="8" t="s">
        <v>94</v>
      </c>
      <c r="D52" s="8" t="s">
        <v>140</v>
      </c>
      <c r="E52" s="8" t="s">
        <v>122</v>
      </c>
      <c r="F52" s="8" t="s">
        <v>141</v>
      </c>
      <c r="G52" s="9">
        <v>0</v>
      </c>
      <c r="H52" s="9">
        <v>4</v>
      </c>
      <c r="I52" s="9">
        <v>6</v>
      </c>
      <c r="J52" s="9">
        <v>7</v>
      </c>
      <c r="K52" s="9">
        <v>1</v>
      </c>
      <c r="L52" s="9">
        <v>15</v>
      </c>
      <c r="M52" s="9">
        <v>13</v>
      </c>
      <c r="N52" s="9">
        <v>2</v>
      </c>
      <c r="O52" s="9">
        <v>8</v>
      </c>
      <c r="P52" s="9">
        <v>7</v>
      </c>
      <c r="Q52" s="9">
        <v>15</v>
      </c>
      <c r="R52" s="9">
        <v>3</v>
      </c>
      <c r="S52" s="9">
        <f t="shared" si="3"/>
        <v>81</v>
      </c>
      <c r="T52" s="9" t="s">
        <v>142</v>
      </c>
      <c r="U52" s="9">
        <v>7</v>
      </c>
    </row>
    <row r="53" spans="1:21" x14ac:dyDescent="0.25">
      <c r="A53" s="9"/>
      <c r="B53" s="9"/>
      <c r="C53" s="8"/>
      <c r="D53" s="8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7" t="str">
        <f>("93")</f>
        <v>93</v>
      </c>
      <c r="B54" s="7" t="str">
        <f>("166122")</f>
        <v>166122</v>
      </c>
      <c r="C54" s="8" t="s">
        <v>143</v>
      </c>
      <c r="D54" s="8" t="s">
        <v>61</v>
      </c>
      <c r="E54" s="8" t="s">
        <v>144</v>
      </c>
      <c r="F54" s="8" t="s">
        <v>59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</v>
      </c>
      <c r="Q54" s="9">
        <v>3</v>
      </c>
      <c r="R54" s="9">
        <v>3</v>
      </c>
      <c r="S54" s="9">
        <f>SUM(G54:R54)</f>
        <v>7</v>
      </c>
      <c r="T54" s="9" t="s">
        <v>27</v>
      </c>
      <c r="U54" s="9">
        <v>20</v>
      </c>
    </row>
    <row r="55" spans="1:21" x14ac:dyDescent="0.25">
      <c r="A55" s="7" t="str">
        <f>("522")</f>
        <v>522</v>
      </c>
      <c r="B55" s="7" t="str">
        <f>("191998")</f>
        <v>191998</v>
      </c>
      <c r="C55" s="8" t="s">
        <v>145</v>
      </c>
      <c r="D55" s="8" t="s">
        <v>146</v>
      </c>
      <c r="E55" s="8" t="s">
        <v>147</v>
      </c>
      <c r="F55" s="8" t="s">
        <v>148</v>
      </c>
      <c r="G55" s="9">
        <v>2</v>
      </c>
      <c r="H55" s="9">
        <v>0</v>
      </c>
      <c r="I55" s="9">
        <v>5</v>
      </c>
      <c r="J55" s="9">
        <v>15</v>
      </c>
      <c r="K55" s="9">
        <v>3</v>
      </c>
      <c r="L55" s="9">
        <v>5</v>
      </c>
      <c r="M55" s="9">
        <v>3</v>
      </c>
      <c r="N55" s="9">
        <v>2</v>
      </c>
      <c r="O55" s="9">
        <v>2</v>
      </c>
      <c r="P55" s="9">
        <v>10</v>
      </c>
      <c r="Q55" s="9">
        <v>11</v>
      </c>
      <c r="R55" s="9">
        <v>5</v>
      </c>
      <c r="S55" s="9">
        <f>SUM(G55:R55)</f>
        <v>63</v>
      </c>
      <c r="T55" s="9" t="s">
        <v>35</v>
      </c>
      <c r="U55" s="9">
        <v>17</v>
      </c>
    </row>
    <row r="56" spans="1:21" x14ac:dyDescent="0.25">
      <c r="A56" s="7"/>
      <c r="B56" s="7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7" t="str">
        <f>("224")</f>
        <v>224</v>
      </c>
      <c r="B57" s="7" t="str">
        <f>("208372")</f>
        <v>208372</v>
      </c>
      <c r="C57" s="8" t="s">
        <v>149</v>
      </c>
      <c r="D57" s="8" t="s">
        <v>150</v>
      </c>
      <c r="E57" s="8" t="s">
        <v>151</v>
      </c>
      <c r="F57" s="8" t="s">
        <v>152</v>
      </c>
      <c r="G57" s="9">
        <v>1</v>
      </c>
      <c r="H57" s="9">
        <v>1</v>
      </c>
      <c r="I57" s="9">
        <v>3</v>
      </c>
      <c r="J57" s="9">
        <v>5</v>
      </c>
      <c r="K57" s="9">
        <v>1</v>
      </c>
      <c r="L57" s="9">
        <v>5</v>
      </c>
      <c r="M57" s="9">
        <v>9</v>
      </c>
      <c r="N57" s="9">
        <v>0</v>
      </c>
      <c r="O57" s="9">
        <v>0</v>
      </c>
      <c r="P57" s="9">
        <v>4</v>
      </c>
      <c r="Q57" s="9">
        <v>4</v>
      </c>
      <c r="R57" s="9">
        <v>0</v>
      </c>
      <c r="S57" s="9">
        <f>SUM(G57:R57)</f>
        <v>33</v>
      </c>
      <c r="T57" s="9" t="s">
        <v>27</v>
      </c>
      <c r="U57" s="9">
        <v>20</v>
      </c>
    </row>
    <row r="58" spans="1:21" x14ac:dyDescent="0.25">
      <c r="A58" s="7"/>
      <c r="B58" s="7"/>
      <c r="C58" s="8"/>
      <c r="D58" s="8"/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7" t="str">
        <f>("36")</f>
        <v>36</v>
      </c>
      <c r="B59" s="7" t="str">
        <f>("180995")</f>
        <v>180995</v>
      </c>
      <c r="C59" s="8" t="s">
        <v>153</v>
      </c>
      <c r="D59" s="8" t="s">
        <v>154</v>
      </c>
      <c r="E59" s="8" t="s">
        <v>155</v>
      </c>
      <c r="F59" s="8" t="s">
        <v>156</v>
      </c>
      <c r="G59" s="9">
        <v>0</v>
      </c>
      <c r="H59" s="9">
        <v>0</v>
      </c>
      <c r="I59" s="9">
        <v>0</v>
      </c>
      <c r="J59" s="9">
        <v>0</v>
      </c>
      <c r="K59" s="9">
        <v>1</v>
      </c>
      <c r="L59" s="9">
        <v>8</v>
      </c>
      <c r="M59" s="9">
        <v>0</v>
      </c>
      <c r="N59" s="9">
        <v>0</v>
      </c>
      <c r="O59" s="9">
        <v>0</v>
      </c>
      <c r="P59" s="9">
        <v>5</v>
      </c>
      <c r="Q59" s="9">
        <v>1</v>
      </c>
      <c r="R59" s="9">
        <v>0</v>
      </c>
      <c r="S59" s="9">
        <f>SUM(G59:R59)</f>
        <v>15</v>
      </c>
      <c r="T59" s="9" t="s">
        <v>27</v>
      </c>
      <c r="U59" s="9">
        <v>20</v>
      </c>
    </row>
    <row r="60" spans="1:21" x14ac:dyDescent="0.25">
      <c r="A60" s="7"/>
      <c r="B60" s="7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7">
        <v>46</v>
      </c>
      <c r="B61" s="7" t="str">
        <f>("186243")</f>
        <v>186243</v>
      </c>
      <c r="C61" s="8" t="s">
        <v>157</v>
      </c>
      <c r="D61" s="8" t="s">
        <v>95</v>
      </c>
      <c r="E61" s="8" t="s">
        <v>158</v>
      </c>
      <c r="F61" s="8" t="s">
        <v>159</v>
      </c>
      <c r="G61" s="9">
        <v>1</v>
      </c>
      <c r="H61" s="9">
        <v>0</v>
      </c>
      <c r="I61" s="9">
        <v>0</v>
      </c>
      <c r="J61" s="9">
        <v>0</v>
      </c>
      <c r="K61" s="9">
        <v>1</v>
      </c>
      <c r="L61" s="9">
        <v>2</v>
      </c>
      <c r="M61" s="9">
        <v>1</v>
      </c>
      <c r="N61" s="9">
        <v>0</v>
      </c>
      <c r="O61" s="9">
        <v>0</v>
      </c>
      <c r="P61" s="9">
        <v>0</v>
      </c>
      <c r="Q61" s="9">
        <v>4</v>
      </c>
      <c r="R61" s="9">
        <v>0</v>
      </c>
      <c r="S61" s="9">
        <f>SUM(G61:R61)</f>
        <v>9</v>
      </c>
      <c r="T61" s="9" t="s">
        <v>27</v>
      </c>
      <c r="U61" s="9">
        <v>20</v>
      </c>
    </row>
    <row r="62" spans="1:21" x14ac:dyDescent="0.25">
      <c r="A62" s="7" t="str">
        <f>("139")</f>
        <v>139</v>
      </c>
      <c r="B62" s="7" t="str">
        <f>("193891")</f>
        <v>193891</v>
      </c>
      <c r="C62" s="8" t="s">
        <v>160</v>
      </c>
      <c r="D62" s="8" t="s">
        <v>41</v>
      </c>
      <c r="E62" s="8" t="s">
        <v>158</v>
      </c>
      <c r="F62" s="8" t="s">
        <v>159</v>
      </c>
      <c r="G62" s="9">
        <v>2</v>
      </c>
      <c r="H62" s="9">
        <v>0</v>
      </c>
      <c r="I62" s="9">
        <v>1</v>
      </c>
      <c r="J62" s="9">
        <v>5</v>
      </c>
      <c r="K62" s="9">
        <v>1</v>
      </c>
      <c r="L62" s="9">
        <v>9</v>
      </c>
      <c r="M62" s="9">
        <v>0</v>
      </c>
      <c r="N62" s="9">
        <v>0</v>
      </c>
      <c r="O62" s="9">
        <v>1</v>
      </c>
      <c r="P62" s="9">
        <v>1</v>
      </c>
      <c r="Q62" s="9">
        <v>3</v>
      </c>
      <c r="R62" s="9">
        <v>0</v>
      </c>
      <c r="S62" s="9">
        <f>SUM(G62:R62)</f>
        <v>23</v>
      </c>
      <c r="T62" s="9" t="s">
        <v>35</v>
      </c>
      <c r="U62" s="9">
        <v>17</v>
      </c>
    </row>
  </sheetData>
  <mergeCells count="4">
    <mergeCell ref="A1:F1"/>
    <mergeCell ref="A3:F3"/>
    <mergeCell ref="A5:F5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2022-06-06T09:08:30Z</dcterms:created>
  <dcterms:modified xsi:type="dcterms:W3CDTF">2022-06-08T09:07:17Z</dcterms:modified>
</cp:coreProperties>
</file>